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<sst xmlns="http://schemas.openxmlformats.org/spreadsheetml/2006/main" count="39" uniqueCount="30">
  <si>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</si>
  <si>
    <t>Tarif plancher</t>
  </si>
  <si>
    <t>Tarif plafond</t>
  </si>
  <si>
    <t>Votre Tarif</t>
  </si>
  <si>
    <t>PAI (projet d'accueil individualisé)</t>
  </si>
  <si>
    <t>Restauration scolaire</t>
  </si>
  <si>
    <t>Présence non prévue</t>
  </si>
  <si>
    <t>Accueil de loisirs du mercredi journée / Repas inclus</t>
  </si>
  <si>
    <t>Tarif hors commune</t>
  </si>
  <si>
    <t>Annulation hors délai</t>
  </si>
  <si>
    <t>Accueil de loisirs matin</t>
  </si>
  <si>
    <t>Accueil de loisirs soir (tarif horaire)</t>
  </si>
  <si>
    <t>Accueil de loisirs du mercredi 1/2 journée / Repas inclus</t>
  </si>
  <si>
    <t>Accueil de loisirs du mercredi 1/2 journée sans repas</t>
  </si>
  <si>
    <t>Accueil de loisirs vacances journée / Repas inclus</t>
  </si>
  <si>
    <t>Accueil de loisirs vacances 1/2 journée / Repas inclus</t>
  </si>
  <si>
    <t>Accueil de loisirs vacances 1/2 journée sans repas</t>
  </si>
  <si>
    <t>Taux d'effort
QF &lt; 1200</t>
  </si>
  <si>
    <t>Taux d'effort
QF &gt; 1200</t>
  </si>
  <si>
    <t>2,85 € + 0,0708%</t>
  </si>
  <si>
    <t>4,04 € + 0,1204%</t>
  </si>
  <si>
    <t>1,44 € + 0,0449%</t>
  </si>
  <si>
    <t>17,67 € + 0,3667%</t>
  </si>
  <si>
    <t>Accueil de loisirs du mercredi journée / PAI inclus</t>
  </si>
  <si>
    <t>Accueil de loisirs du mercredi 1/2 journée / PAI inclus</t>
  </si>
  <si>
    <t>8,84 € + 0,1834%</t>
  </si>
  <si>
    <t>Accueil de loisirs vacances journée / PAI inclus</t>
  </si>
  <si>
    <t>Accueil de loisirs vacances 1/2 journée / PAI inclus</t>
  </si>
  <si>
    <r>
      <t>M</t>
    </r>
    <r>
      <rPr>
        <b/>
        <sz val="11"/>
        <color indexed="12"/>
        <rFont val="Arial"/>
        <family val="2"/>
      </rPr>
      <t xml:space="preserve">on quotient familial pour l'année 2019/2020 : </t>
    </r>
  </si>
  <si>
    <t>Tarifs des prestations périscolaires et extrascolaires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</si>
</sst>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i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vertical="center" wrapText="1"/>
      <protection/>
    </xf>
    <xf numFmtId="169" fontId="54" fillId="0" borderId="11" xfId="0" applyNumberFormat="1" applyFont="1" applyFill="1" applyBorder="1" applyAlignment="1" applyProtection="1">
      <alignment horizontal="center" vertical="center"/>
      <protection locked="0"/>
    </xf>
    <xf numFmtId="8" fontId="54" fillId="0" borderId="11" xfId="0" applyNumberFormat="1" applyFont="1" applyFill="1" applyBorder="1" applyAlignment="1" applyProtection="1">
      <alignment horizontal="center" vertical="center"/>
      <protection locked="0"/>
    </xf>
    <xf numFmtId="8" fontId="55" fillId="8" borderId="11" xfId="0" applyNumberFormat="1" applyFont="1" applyFill="1" applyBorder="1" applyAlignment="1" applyProtection="1">
      <alignment horizontal="center" vertical="center"/>
      <protection locked="0"/>
    </xf>
    <xf numFmtId="8" fontId="54" fillId="0" borderId="12" xfId="0" applyNumberFormat="1" applyFont="1" applyFill="1" applyBorder="1" applyAlignment="1" applyProtection="1">
      <alignment horizontal="center" vertical="center"/>
      <protection locked="0"/>
    </xf>
    <xf numFmtId="169" fontId="54" fillId="0" borderId="13" xfId="0" applyNumberFormat="1" applyFont="1" applyFill="1" applyBorder="1" applyAlignment="1" applyProtection="1">
      <alignment horizontal="center" vertical="center"/>
      <protection locked="0"/>
    </xf>
    <xf numFmtId="8" fontId="54" fillId="0" borderId="13" xfId="0" applyNumberFormat="1" applyFont="1" applyFill="1" applyBorder="1" applyAlignment="1" applyProtection="1">
      <alignment horizontal="center" vertical="center"/>
      <protection locked="0"/>
    </xf>
    <xf numFmtId="8" fontId="55" fillId="8" borderId="13" xfId="0" applyNumberFormat="1" applyFont="1" applyFill="1" applyBorder="1" applyAlignment="1" applyProtection="1">
      <alignment horizontal="center" vertical="center"/>
      <protection locked="0"/>
    </xf>
    <xf numFmtId="8" fontId="54" fillId="0" borderId="14" xfId="0" applyNumberFormat="1" applyFont="1" applyFill="1" applyBorder="1" applyAlignment="1" applyProtection="1">
      <alignment horizontal="center" vertical="center"/>
      <protection locked="0"/>
    </xf>
    <xf numFmtId="169" fontId="54" fillId="0" borderId="15" xfId="0" applyNumberFormat="1" applyFont="1" applyFill="1" applyBorder="1" applyAlignment="1" applyProtection="1">
      <alignment horizontal="center" vertical="center"/>
      <protection locked="0"/>
    </xf>
    <xf numFmtId="8" fontId="54" fillId="0" borderId="15" xfId="0" applyNumberFormat="1" applyFont="1" applyFill="1" applyBorder="1" applyAlignment="1" applyProtection="1">
      <alignment horizontal="center" vertical="center"/>
      <protection locked="0"/>
    </xf>
    <xf numFmtId="8" fontId="55" fillId="8" borderId="15" xfId="0" applyNumberFormat="1" applyFont="1" applyFill="1" applyBorder="1" applyAlignment="1" applyProtection="1">
      <alignment horizontal="center" vertical="center"/>
      <protection locked="0"/>
    </xf>
    <xf numFmtId="8" fontId="54" fillId="0" borderId="16" xfId="0" applyNumberFormat="1" applyFont="1" applyFill="1" applyBorder="1" applyAlignment="1" applyProtection="1">
      <alignment horizontal="center" vertical="center"/>
      <protection locked="0"/>
    </xf>
    <xf numFmtId="169" fontId="54" fillId="0" borderId="17" xfId="0" applyNumberFormat="1" applyFont="1" applyFill="1" applyBorder="1" applyAlignment="1" applyProtection="1">
      <alignment horizontal="center" vertical="center"/>
      <protection locked="0"/>
    </xf>
    <xf numFmtId="8" fontId="54" fillId="0" borderId="17" xfId="0" applyNumberFormat="1" applyFont="1" applyFill="1" applyBorder="1" applyAlignment="1" applyProtection="1">
      <alignment horizontal="center" vertical="center"/>
      <protection locked="0"/>
    </xf>
    <xf numFmtId="8" fontId="55" fillId="8" borderId="17" xfId="0" applyNumberFormat="1" applyFont="1" applyFill="1" applyBorder="1" applyAlignment="1" applyProtection="1">
      <alignment horizontal="center" vertical="center"/>
      <protection locked="0"/>
    </xf>
    <xf numFmtId="8" fontId="54" fillId="0" borderId="18" xfId="0" applyNumberFormat="1" applyFont="1" applyFill="1" applyBorder="1" applyAlignment="1" applyProtection="1">
      <alignment horizontal="center" vertical="center"/>
      <protection locked="0"/>
    </xf>
    <xf numFmtId="169" fontId="54" fillId="0" borderId="10" xfId="0" applyNumberFormat="1" applyFont="1" applyFill="1" applyBorder="1" applyAlignment="1" applyProtection="1">
      <alignment horizontal="center" vertical="center"/>
      <protection locked="0"/>
    </xf>
    <xf numFmtId="8" fontId="54" fillId="0" borderId="10" xfId="0" applyNumberFormat="1" applyFont="1" applyFill="1" applyBorder="1" applyAlignment="1" applyProtection="1">
      <alignment horizontal="center" vertical="center"/>
      <protection locked="0"/>
    </xf>
    <xf numFmtId="8" fontId="55" fillId="8" borderId="10" xfId="0" applyNumberFormat="1" applyFont="1" applyFill="1" applyBorder="1" applyAlignment="1" applyProtection="1">
      <alignment horizontal="center" vertical="center"/>
      <protection locked="0"/>
    </xf>
    <xf numFmtId="8" fontId="54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5" fillId="8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6" fillId="0" borderId="21" xfId="0" applyFont="1" applyFill="1" applyBorder="1" applyAlignment="1" applyProtection="1">
      <alignment horizontal="left" vertical="center"/>
      <protection locked="0"/>
    </xf>
    <xf numFmtId="0" fontId="56" fillId="0" borderId="22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 applyProtection="1">
      <alignment horizontal="left" vertical="center"/>
      <protection locked="0"/>
    </xf>
    <xf numFmtId="0" fontId="56" fillId="0" borderId="24" xfId="0" applyFont="1" applyFill="1" applyBorder="1" applyAlignment="1" applyProtection="1">
      <alignment horizontal="left" vertical="center" wrapText="1"/>
      <protection locked="0"/>
    </xf>
    <xf numFmtId="0" fontId="56" fillId="0" borderId="22" xfId="0" applyFont="1" applyFill="1" applyBorder="1" applyAlignment="1" applyProtection="1">
      <alignment horizontal="left" vertical="center" wrapText="1"/>
      <protection locked="0"/>
    </xf>
    <xf numFmtId="0" fontId="56" fillId="0" borderId="25" xfId="0" applyFont="1" applyFill="1" applyBorder="1" applyAlignment="1" applyProtection="1">
      <alignment horizontal="left" vertical="center" wrapText="1"/>
      <protection locked="0"/>
    </xf>
    <xf numFmtId="0" fontId="56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61.7109375" style="2" customWidth="1"/>
    <col min="2" max="2" width="14.140625" style="2" customWidth="1"/>
    <col min="3" max="3" width="16.7109375" style="2" bestFit="1" customWidth="1"/>
    <col min="4" max="5" width="14.140625" style="2" customWidth="1"/>
    <col min="6" max="6" width="12.00390625" style="2" bestFit="1" customWidth="1"/>
    <col min="7" max="7" width="12.28125" style="2" bestFit="1" customWidth="1"/>
    <col min="8" max="8" width="11.421875" style="2" customWidth="1"/>
    <col min="9" max="10" width="12.421875" style="2" customWidth="1"/>
    <col min="11" max="16384" width="11.421875" style="2" customWidth="1"/>
  </cols>
  <sheetData>
    <row r="1" spans="1:9" ht="75.75" customHeight="1">
      <c r="A1" s="39" t="s">
        <v>0</v>
      </c>
      <c r="B1" s="39"/>
      <c r="C1" s="39"/>
      <c r="D1" s="39"/>
      <c r="E1" s="39"/>
      <c r="F1" s="39"/>
      <c r="G1" s="39"/>
      <c r="H1" s="4"/>
      <c r="I1" s="4"/>
    </row>
    <row r="2" spans="1:2" ht="15">
      <c r="A2" s="1" t="s">
        <v>28</v>
      </c>
      <c r="B2" s="3">
        <v>455</v>
      </c>
    </row>
    <row r="3" ht="15.75" customHeight="1"/>
    <row r="5" spans="1:8" ht="15" customHeight="1" thickBot="1">
      <c r="A5" s="40" t="s">
        <v>29</v>
      </c>
      <c r="B5" s="40"/>
      <c r="C5" s="40"/>
      <c r="D5" s="40"/>
      <c r="E5" s="40"/>
      <c r="F5" s="40"/>
      <c r="G5" s="40"/>
      <c r="H5" s="40"/>
    </row>
    <row r="6" spans="1:9" ht="29.25" thickBot="1">
      <c r="A6" s="25"/>
      <c r="B6" s="26" t="s">
        <v>17</v>
      </c>
      <c r="C6" s="27" t="s">
        <v>18</v>
      </c>
      <c r="D6" s="28" t="s">
        <v>1</v>
      </c>
      <c r="E6" s="28" t="s">
        <v>2</v>
      </c>
      <c r="F6" s="29" t="s">
        <v>3</v>
      </c>
      <c r="G6" s="30" t="s">
        <v>8</v>
      </c>
      <c r="H6" s="30" t="s">
        <v>6</v>
      </c>
      <c r="I6" s="31" t="s">
        <v>9</v>
      </c>
    </row>
    <row r="7" spans="1:9" ht="15.75" customHeight="1" thickBot="1">
      <c r="A7" s="32" t="s">
        <v>10</v>
      </c>
      <c r="B7" s="5">
        <v>0.001204</v>
      </c>
      <c r="C7" s="5" t="s">
        <v>21</v>
      </c>
      <c r="D7" s="6">
        <v>0.55</v>
      </c>
      <c r="E7" s="6">
        <v>2.22</v>
      </c>
      <c r="F7" s="7">
        <f>IF($B$2&lt;455,D7,IF($B$2&lt;=1200,$B$2*B7,IF($B$2&lt;=2929,1.44+($B$2-1200)*0.000449,IF($B$2&gt;=2929,E7))))</f>
        <v>0.54782</v>
      </c>
      <c r="G7" s="6">
        <v>2.33</v>
      </c>
      <c r="H7" s="6">
        <f>F7*1.2</f>
        <v>0.657384</v>
      </c>
      <c r="I7" s="8">
        <f>F7/2</f>
        <v>0.27391</v>
      </c>
    </row>
    <row r="8" spans="1:9" ht="14.25">
      <c r="A8" s="33" t="s">
        <v>5</v>
      </c>
      <c r="B8" s="9">
        <v>0.00337</v>
      </c>
      <c r="C8" s="9" t="s">
        <v>20</v>
      </c>
      <c r="D8" s="10">
        <v>1.53</v>
      </c>
      <c r="E8" s="10">
        <v>6.12</v>
      </c>
      <c r="F8" s="11">
        <f>IF($B$2&lt;455,D8,IF($B$2&lt;=1200,$B$2*B8,IF($B$2&lt;=2929,4.04+($B$2-1200)*0.001204,IF($B$2&gt;=2929,E8))))</f>
        <v>1.53335</v>
      </c>
      <c r="G8" s="10">
        <v>6.43</v>
      </c>
      <c r="H8" s="10">
        <f aca="true" t="shared" si="0" ref="H8:H20">F8*1.2</f>
        <v>1.84002</v>
      </c>
      <c r="I8" s="12">
        <f aca="true" t="shared" si="1" ref="I8:I20">F8/2</f>
        <v>0.766675</v>
      </c>
    </row>
    <row r="9" spans="1:9" ht="15.75" customHeight="1" thickBot="1">
      <c r="A9" s="34" t="s">
        <v>4</v>
      </c>
      <c r="B9" s="13">
        <v>0.002377</v>
      </c>
      <c r="C9" s="13" t="s">
        <v>19</v>
      </c>
      <c r="D9" s="14">
        <v>1.08</v>
      </c>
      <c r="E9" s="14">
        <v>4.07</v>
      </c>
      <c r="F9" s="15">
        <f>IF($B$2&lt;455,D9,IF($B$2&lt;=1200,$B$2*B9,IF($B$2&lt;=2929,2.85+($B$2-1200)*0.000708,IF($B$2&gt;=2929,E9))))</f>
        <v>1.0815350000000001</v>
      </c>
      <c r="G9" s="14">
        <v>4.27</v>
      </c>
      <c r="H9" s="14">
        <f t="shared" si="0"/>
        <v>1.2978420000000002</v>
      </c>
      <c r="I9" s="16">
        <f t="shared" si="1"/>
        <v>0.5407675000000001</v>
      </c>
    </row>
    <row r="10" spans="1:9" ht="15" thickBot="1">
      <c r="A10" s="35" t="s">
        <v>11</v>
      </c>
      <c r="B10" s="17">
        <v>0.001204</v>
      </c>
      <c r="C10" s="17" t="s">
        <v>21</v>
      </c>
      <c r="D10" s="18">
        <v>0.55</v>
      </c>
      <c r="E10" s="18">
        <v>2.22</v>
      </c>
      <c r="F10" s="19">
        <f>IF($B$2&lt;455,D10,IF($B$2&lt;=1200,$B$2*B10,IF($B$2&lt;=2929,1.44+($B$2-1200)*0.000449,IF($B$2&gt;=2929,E10))))</f>
        <v>0.54782</v>
      </c>
      <c r="G10" s="18">
        <v>2.33</v>
      </c>
      <c r="H10" s="18">
        <f t="shared" si="0"/>
        <v>0.657384</v>
      </c>
      <c r="I10" s="20">
        <f t="shared" si="1"/>
        <v>0.27391</v>
      </c>
    </row>
    <row r="11" spans="1:9" ht="14.25">
      <c r="A11" s="36" t="s">
        <v>7</v>
      </c>
      <c r="B11" s="9">
        <v>0.014725</v>
      </c>
      <c r="C11" s="9" t="s">
        <v>22</v>
      </c>
      <c r="D11" s="10">
        <f>6.7+D8</f>
        <v>8.23</v>
      </c>
      <c r="E11" s="10">
        <f>24+E8</f>
        <v>30.12</v>
      </c>
      <c r="F11" s="11">
        <f>(IF($B$2&lt;455,D11,IF($B$2&lt;=1200,$B$2*B11,IF($B$2&lt;=2929,17.67+($B$2-1200)*0.003667,IF($B$2&gt;=2929,E11)))))+F8</f>
        <v>8.233225000000001</v>
      </c>
      <c r="G11" s="10">
        <f>G8+25.2</f>
        <v>31.63</v>
      </c>
      <c r="H11" s="10">
        <f t="shared" si="0"/>
        <v>9.87987</v>
      </c>
      <c r="I11" s="12">
        <f t="shared" si="1"/>
        <v>4.1166125000000005</v>
      </c>
    </row>
    <row r="12" spans="1:9" ht="14.25">
      <c r="A12" s="37" t="s">
        <v>23</v>
      </c>
      <c r="B12" s="21">
        <v>0.014725</v>
      </c>
      <c r="C12" s="21" t="s">
        <v>22</v>
      </c>
      <c r="D12" s="22">
        <f>6.7+D9</f>
        <v>7.78</v>
      </c>
      <c r="E12" s="22">
        <f>24+E9</f>
        <v>28.07</v>
      </c>
      <c r="F12" s="23">
        <f>(IF($B$2&lt;455,D12,IF($B$2&lt;=1200,$B$2*B12,IF($B$2&lt;=2929,17.67+($B$2-1200)*0.003667,IF($B$2&gt;=2929,E12)))))+F9</f>
        <v>7.781410000000001</v>
      </c>
      <c r="G12" s="22">
        <f>25.2+G9</f>
        <v>29.47</v>
      </c>
      <c r="H12" s="22">
        <f t="shared" si="0"/>
        <v>9.337692</v>
      </c>
      <c r="I12" s="24">
        <f t="shared" si="1"/>
        <v>3.8907050000000005</v>
      </c>
    </row>
    <row r="13" spans="1:9" ht="14.25">
      <c r="A13" s="37" t="s">
        <v>12</v>
      </c>
      <c r="B13" s="21">
        <v>0.007363</v>
      </c>
      <c r="C13" s="21" t="s">
        <v>25</v>
      </c>
      <c r="D13" s="22">
        <f>3.35+D8</f>
        <v>4.88</v>
      </c>
      <c r="E13" s="22">
        <f>12+E8</f>
        <v>18.12</v>
      </c>
      <c r="F13" s="23">
        <f>(IF($B$2&lt;455,D13,IF($B$2&lt;=1200,$B$2*B13,IF($B$2&lt;=2929,8.84+($B$2-1200)*0.001834,IF($B$2&gt;=2929,E13)))))+F8</f>
        <v>4.883515</v>
      </c>
      <c r="G13" s="22">
        <f>12.6+G8</f>
        <v>19.03</v>
      </c>
      <c r="H13" s="22">
        <f t="shared" si="0"/>
        <v>5.860218</v>
      </c>
      <c r="I13" s="24">
        <f t="shared" si="1"/>
        <v>2.4417575</v>
      </c>
    </row>
    <row r="14" spans="1:9" ht="14.25">
      <c r="A14" s="37" t="s">
        <v>24</v>
      </c>
      <c r="B14" s="21">
        <v>0.007363</v>
      </c>
      <c r="C14" s="21" t="s">
        <v>25</v>
      </c>
      <c r="D14" s="22">
        <f>3.35+D9</f>
        <v>4.43</v>
      </c>
      <c r="E14" s="22">
        <f>12+E9</f>
        <v>16.07</v>
      </c>
      <c r="F14" s="23">
        <f>(IF($B$2&lt;455,D14,IF($B$2&lt;=1200,$B$2*B14,IF($B$2&lt;=2929,8.84+($B$2-1200)*0.001834,IF($B$2&gt;=2929,E14)))))+F9</f>
        <v>4.4317</v>
      </c>
      <c r="G14" s="22">
        <f>12.6+G9</f>
        <v>16.869999999999997</v>
      </c>
      <c r="H14" s="22">
        <f t="shared" si="0"/>
        <v>5.31804</v>
      </c>
      <c r="I14" s="24">
        <f t="shared" si="1"/>
        <v>2.21585</v>
      </c>
    </row>
    <row r="15" spans="1:9" ht="15.75" customHeight="1" thickBot="1">
      <c r="A15" s="38" t="s">
        <v>13</v>
      </c>
      <c r="B15" s="13">
        <v>0.007363</v>
      </c>
      <c r="C15" s="13" t="s">
        <v>25</v>
      </c>
      <c r="D15" s="14">
        <f>3.35</f>
        <v>3.35</v>
      </c>
      <c r="E15" s="14">
        <f>12</f>
        <v>12</v>
      </c>
      <c r="F15" s="15">
        <f>IF($B$2&lt;455,D15,IF($B$2&lt;=1200,$B$2*B15,IF($B$2&lt;=2929,8.84+($B$2-1200)*0.001834,IF($B$2&gt;=2929,E15))))</f>
        <v>3.350165</v>
      </c>
      <c r="G15" s="14">
        <f>12.6</f>
        <v>12.6</v>
      </c>
      <c r="H15" s="14">
        <f t="shared" si="0"/>
        <v>4.020198</v>
      </c>
      <c r="I15" s="16">
        <f t="shared" si="1"/>
        <v>1.6750825</v>
      </c>
    </row>
    <row r="16" spans="1:9" ht="15.75" customHeight="1">
      <c r="A16" s="36" t="s">
        <v>14</v>
      </c>
      <c r="B16" s="9">
        <v>0.014725</v>
      </c>
      <c r="C16" s="9" t="s">
        <v>22</v>
      </c>
      <c r="D16" s="10">
        <f>6.7+D8</f>
        <v>8.23</v>
      </c>
      <c r="E16" s="10">
        <f>24+E8</f>
        <v>30.12</v>
      </c>
      <c r="F16" s="11">
        <f>(IF($B$2&lt;455,D16,IF($B$2&lt;=1200,$B$2*B16,IF($B$2&lt;=2929,17.67+($B$2-1200)*0.003667,IF($B$2&gt;=2929,E16)))))+F8</f>
        <v>8.233225000000001</v>
      </c>
      <c r="G16" s="10">
        <f>G8+25.2</f>
        <v>31.63</v>
      </c>
      <c r="H16" s="10">
        <f t="shared" si="0"/>
        <v>9.87987</v>
      </c>
      <c r="I16" s="12">
        <f t="shared" si="1"/>
        <v>4.1166125000000005</v>
      </c>
    </row>
    <row r="17" spans="1:9" ht="15.75" customHeight="1">
      <c r="A17" s="37" t="s">
        <v>26</v>
      </c>
      <c r="B17" s="21">
        <v>0.014725</v>
      </c>
      <c r="C17" s="21" t="s">
        <v>22</v>
      </c>
      <c r="D17" s="22">
        <f>6.7+D9</f>
        <v>7.78</v>
      </c>
      <c r="E17" s="22">
        <f>24+E9</f>
        <v>28.07</v>
      </c>
      <c r="F17" s="23">
        <f>(IF($B$2&lt;455,D17,IF($B$2&lt;=1200,$B$2*B17,IF($B$2&lt;=2929,17.67+($B$2-1200)*0.003667,IF($B$2&gt;=2929,E17)))))+F9</f>
        <v>7.781410000000001</v>
      </c>
      <c r="G17" s="22">
        <f>25.2+G9</f>
        <v>29.47</v>
      </c>
      <c r="H17" s="22">
        <f t="shared" si="0"/>
        <v>9.337692</v>
      </c>
      <c r="I17" s="24">
        <f t="shared" si="1"/>
        <v>3.8907050000000005</v>
      </c>
    </row>
    <row r="18" spans="1:9" ht="15.75" customHeight="1">
      <c r="A18" s="37" t="s">
        <v>15</v>
      </c>
      <c r="B18" s="21">
        <v>0.007363</v>
      </c>
      <c r="C18" s="21" t="s">
        <v>25</v>
      </c>
      <c r="D18" s="22">
        <f>3.35+D8</f>
        <v>4.88</v>
      </c>
      <c r="E18" s="22">
        <f>12+E8</f>
        <v>18.12</v>
      </c>
      <c r="F18" s="23">
        <f>(IF($B$2&lt;455,D18,IF($B$2&lt;=1200,$B$2*B18,IF($B$2&lt;=2929,8.84+($B$2-1200)*0.001834,IF($B$2&gt;=2929,E18)))))+F8</f>
        <v>4.883515</v>
      </c>
      <c r="G18" s="22">
        <f>12.6+G8</f>
        <v>19.03</v>
      </c>
      <c r="H18" s="22">
        <f t="shared" si="0"/>
        <v>5.860218</v>
      </c>
      <c r="I18" s="24">
        <f t="shared" si="1"/>
        <v>2.4417575</v>
      </c>
    </row>
    <row r="19" spans="1:9" ht="15.75" customHeight="1">
      <c r="A19" s="37" t="s">
        <v>27</v>
      </c>
      <c r="B19" s="21">
        <v>0.007363</v>
      </c>
      <c r="C19" s="21" t="s">
        <v>25</v>
      </c>
      <c r="D19" s="22">
        <f>3.35+D9</f>
        <v>4.43</v>
      </c>
      <c r="E19" s="22">
        <f>12+E9</f>
        <v>16.07</v>
      </c>
      <c r="F19" s="23">
        <f>(IF($B$2&lt;455,D19,IF($B$2&lt;=1200,$B$2*B19,IF($B$2&lt;=2929,8.84+($B$2-1200)*0.001834,IF($B$2&gt;=2929,E19)))))+F9</f>
        <v>4.4317</v>
      </c>
      <c r="G19" s="22">
        <f>12.6+G9</f>
        <v>16.869999999999997</v>
      </c>
      <c r="H19" s="22">
        <f t="shared" si="0"/>
        <v>5.31804</v>
      </c>
      <c r="I19" s="24">
        <f t="shared" si="1"/>
        <v>2.21585</v>
      </c>
    </row>
    <row r="20" spans="1:9" ht="15" thickBot="1">
      <c r="A20" s="38" t="s">
        <v>16</v>
      </c>
      <c r="B20" s="13">
        <v>0.007363</v>
      </c>
      <c r="C20" s="13" t="s">
        <v>25</v>
      </c>
      <c r="D20" s="14">
        <f>3.35</f>
        <v>3.35</v>
      </c>
      <c r="E20" s="14">
        <f>12</f>
        <v>12</v>
      </c>
      <c r="F20" s="15">
        <f>IF($B$2&lt;455,D20,IF($B$2&lt;=1200,$B$2*B20,IF($B$2&lt;=2929,8.84+($B$2-1200)*0.001834,IF($B$2&gt;=2929,E20))))</f>
        <v>3.350165</v>
      </c>
      <c r="G20" s="14">
        <f>12.6</f>
        <v>12.6</v>
      </c>
      <c r="H20" s="14">
        <f t="shared" si="0"/>
        <v>4.020198</v>
      </c>
      <c r="I20" s="16">
        <f t="shared" si="1"/>
        <v>1.6750825</v>
      </c>
    </row>
  </sheetData>
  <sheetProtection password="EEC8" sheet="1"/>
  <mergeCells count="2">
    <mergeCell ref="A1:G1"/>
    <mergeCell ref="A5:H5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&amp;L&amp;"-,Gras italique"&amp;12SITE OFFICIEL DE LA VILLE DE GARCHES / SIMULATEUR DE TARIFS</oddHeader>
    <oddFooter>&amp;R &amp;D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Gaëlle GILET</cp:lastModifiedBy>
  <cp:lastPrinted>2018-08-24T09:33:16Z</cp:lastPrinted>
  <dcterms:created xsi:type="dcterms:W3CDTF">2010-12-13T09:28:29Z</dcterms:created>
  <dcterms:modified xsi:type="dcterms:W3CDTF">2020-08-21T08:49:00Z</dcterms:modified>
  <cp:category/>
  <cp:version/>
  <cp:contentType/>
  <cp:contentStatus/>
</cp:coreProperties>
</file>