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DirectionEducation\_DossiersCommuns\6. Règlement Intérieur\"/>
    </mc:Choice>
  </mc:AlternateContent>
  <bookViews>
    <workbookView xWindow="0" yWindow="0" windowWidth="28800" windowHeight="11700"/>
  </bookViews>
  <sheets>
    <sheet name="Feuil1" sheetId="1" r:id="rId1"/>
  </sheets>
  <calcPr calcId="162913" concurrentCalc="0"/>
</workbook>
</file>

<file path=xl/calcChain.xml><?xml version="1.0" encoding="utf-8"?>
<calcChain xmlns="http://schemas.openxmlformats.org/spreadsheetml/2006/main">
  <c r="F7" i="1" l="1"/>
  <c r="F8" i="1"/>
  <c r="F11" i="1"/>
  <c r="F9" i="1"/>
  <c r="F12" i="1"/>
  <c r="F15" i="1"/>
  <c r="F13" i="1"/>
  <c r="F14" i="1"/>
  <c r="F16" i="1"/>
  <c r="F17" i="1"/>
  <c r="F18" i="1"/>
  <c r="F19" i="1"/>
  <c r="F20" i="1"/>
  <c r="E16" i="1"/>
  <c r="E20" i="1"/>
  <c r="E19" i="1"/>
  <c r="E18" i="1"/>
  <c r="E17" i="1"/>
  <c r="I18" i="1"/>
  <c r="I19" i="1"/>
  <c r="H18" i="1"/>
  <c r="H19" i="1"/>
  <c r="G19" i="1"/>
  <c r="D19" i="1"/>
  <c r="G18" i="1"/>
  <c r="D18" i="1"/>
  <c r="G17" i="1"/>
  <c r="D17" i="1"/>
  <c r="G16" i="1"/>
  <c r="D16" i="1"/>
  <c r="G20" i="1"/>
  <c r="D20" i="1"/>
  <c r="G15" i="1"/>
  <c r="E15" i="1"/>
  <c r="D15" i="1"/>
  <c r="I12" i="1"/>
  <c r="F10" i="1"/>
  <c r="I13" i="1"/>
  <c r="I14" i="1"/>
  <c r="I15" i="1"/>
  <c r="I16" i="1"/>
  <c r="I17" i="1"/>
  <c r="I20" i="1"/>
  <c r="H12" i="1"/>
  <c r="H13" i="1"/>
  <c r="H14" i="1"/>
  <c r="H15" i="1"/>
  <c r="H16" i="1"/>
  <c r="H17" i="1"/>
  <c r="H20" i="1"/>
  <c r="D14" i="1"/>
  <c r="G14" i="1"/>
  <c r="E14" i="1"/>
  <c r="G13" i="1"/>
  <c r="E13" i="1"/>
  <c r="D13" i="1"/>
  <c r="D12" i="1"/>
  <c r="G12" i="1"/>
  <c r="E12" i="1"/>
  <c r="D11" i="1"/>
  <c r="E11" i="1"/>
  <c r="G11" i="1"/>
  <c r="H7" i="1"/>
  <c r="H8" i="1"/>
  <c r="H9" i="1"/>
  <c r="H10" i="1"/>
  <c r="H11" i="1"/>
  <c r="I8" i="1"/>
  <c r="I9" i="1"/>
  <c r="I10" i="1"/>
  <c r="I11" i="1"/>
  <c r="I7" i="1"/>
</calcChain>
</file>

<file path=xl/sharedStrings.xml><?xml version="1.0" encoding="utf-8"?>
<sst xmlns="http://schemas.openxmlformats.org/spreadsheetml/2006/main" count="39" uniqueCount="30">
  <si>
    <r>
      <rPr>
        <b/>
        <sz val="12"/>
        <color indexed="30"/>
        <rFont val="Arial"/>
        <family val="2"/>
      </rPr>
      <t>Pour calculer les prix qui vous seront appliquables</t>
    </r>
    <r>
      <rPr>
        <b/>
        <sz val="10"/>
        <rFont val="Arial"/>
        <family val="2"/>
      </rPr>
      <t>, il vous faut connaître votre quotient familial.</t>
    </r>
    <r>
      <rPr>
        <b/>
        <i/>
        <sz val="10"/>
        <rFont val="Arial"/>
        <family val="2"/>
      </rPr>
      <t/>
    </r>
  </si>
  <si>
    <t>Tarif plancher</t>
  </si>
  <si>
    <t>Tarif plafond</t>
  </si>
  <si>
    <t>Votre Tarif</t>
  </si>
  <si>
    <t>PAI (projet d'accueil individualisé)</t>
  </si>
  <si>
    <t>Restauration scolaire</t>
  </si>
  <si>
    <t>Présence non prévue</t>
  </si>
  <si>
    <t>Accueil de loisirs du mercredi journée / Repas inclus</t>
  </si>
  <si>
    <t>Tarif hors commune</t>
  </si>
  <si>
    <t>Annulation hors délai</t>
  </si>
  <si>
    <t>Accueil de loisirs matin</t>
  </si>
  <si>
    <t>Accueil de loisirs soir (tarif horaire)</t>
  </si>
  <si>
    <t>Accueil de loisirs du mercredi 1/2 journée / Repas inclus</t>
  </si>
  <si>
    <t>Accueil de loisirs du mercredi 1/2 journée sans repas</t>
  </si>
  <si>
    <t>Accueil de loisirs vacances journée / Repas inclus</t>
  </si>
  <si>
    <t>Accueil de loisirs vacances 1/2 journée / Repas inclus</t>
  </si>
  <si>
    <t>Accueil de loisirs vacances 1/2 journée sans repas</t>
  </si>
  <si>
    <t>Taux d'effort
QF &lt; 1200</t>
  </si>
  <si>
    <t>Taux d'effort
QF &gt; 1200</t>
  </si>
  <si>
    <t>2,85 € + 0,0708%</t>
  </si>
  <si>
    <t>4,04 € + 0,1204%</t>
  </si>
  <si>
    <t>1,44 € + 0,0449%</t>
  </si>
  <si>
    <t>17,67 € + 0,3667%</t>
  </si>
  <si>
    <t>Accueil de loisirs du mercredi journée / PAI inclus</t>
  </si>
  <si>
    <t>Accueil de loisirs du mercredi 1/2 journée / PAI inclus</t>
  </si>
  <si>
    <t>8,84 € + 0,1834%</t>
  </si>
  <si>
    <t>Accueil de loisirs vacances journée / PAI inclus</t>
  </si>
  <si>
    <t>Accueil de loisirs vacances 1/2 journée / PAI inclus</t>
  </si>
  <si>
    <t>Tarifs des prestations périscolaires et extrascolaires</t>
  </si>
  <si>
    <r>
      <t>M</t>
    </r>
    <r>
      <rPr>
        <b/>
        <sz val="11"/>
        <color indexed="12"/>
        <rFont val="Arial"/>
        <family val="2"/>
      </rPr>
      <t xml:space="preserve">on quotient familial pour l'année 2020/2021 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</si>
</sst>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0.0000%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2"/>
      <color indexed="30"/>
      <name val="Arial"/>
      <family val="2"/>
    </font>
    <font>
      <b/>
      <sz val="11"/>
      <color indexed="12"/>
      <name val="Arial"/>
      <family val="2"/>
    </font>
    <font>
      <b/>
      <sz val="11"/>
      <color rgb="FF0033CC"/>
      <name val="Arial"/>
      <family val="2"/>
    </font>
    <font>
      <sz val="11"/>
      <color theme="1"/>
      <name val="Arial"/>
      <family val="2"/>
    </font>
    <font>
      <b/>
      <sz val="11"/>
      <color rgb="FF0070C0"/>
      <name val="Arial"/>
      <family val="2"/>
    </font>
    <font>
      <b/>
      <i/>
      <sz val="10"/>
      <color rgb="FF0070C0"/>
      <name val="Arial"/>
      <family val="2"/>
    </font>
    <font>
      <sz val="10"/>
      <color rgb="FF0033CC"/>
      <name val="Arial"/>
      <family val="2"/>
    </font>
    <font>
      <sz val="10"/>
      <color rgb="FF000000"/>
      <name val="Arial"/>
      <family val="2"/>
    </font>
    <font>
      <b/>
      <sz val="10"/>
      <color rgb="FF0033CC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FF66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6" fillId="0" borderId="0" xfId="0" applyFont="1" applyProtection="1"/>
    <xf numFmtId="0" fontId="7" fillId="0" borderId="0" xfId="0" applyFont="1" applyProtection="1"/>
    <xf numFmtId="0" fontId="8" fillId="2" borderId="1" xfId="0" applyFont="1" applyFill="1" applyBorder="1" applyProtection="1">
      <protection locked="0"/>
    </xf>
    <xf numFmtId="0" fontId="9" fillId="0" borderId="0" xfId="0" applyFont="1" applyAlignment="1" applyProtection="1">
      <alignment vertical="center" wrapText="1"/>
    </xf>
    <xf numFmtId="0" fontId="10" fillId="0" borderId="2" xfId="0" applyFont="1" applyFill="1" applyBorder="1" applyAlignment="1" applyProtection="1">
      <alignment horizontal="left" vertical="center" wrapText="1"/>
    </xf>
    <xf numFmtId="0" fontId="10" fillId="0" borderId="3" xfId="0" applyFont="1" applyFill="1" applyBorder="1" applyAlignment="1" applyProtection="1">
      <alignment horizontal="left" vertical="center" wrapText="1"/>
    </xf>
    <xf numFmtId="0" fontId="10" fillId="0" borderId="4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vertical="center"/>
    </xf>
    <xf numFmtId="0" fontId="10" fillId="0" borderId="6" xfId="0" applyFont="1" applyFill="1" applyBorder="1" applyAlignment="1" applyProtection="1">
      <alignment horizontal="left" vertical="center"/>
    </xf>
    <xf numFmtId="0" fontId="10" fillId="0" borderId="2" xfId="0" applyFont="1" applyFill="1" applyBorder="1" applyAlignment="1" applyProtection="1">
      <alignment horizontal="left" vertical="center"/>
    </xf>
    <xf numFmtId="0" fontId="10" fillId="0" borderId="4" xfId="0" applyFont="1" applyFill="1" applyBorder="1" applyAlignment="1" applyProtection="1">
      <alignment horizontal="left" vertical="center"/>
    </xf>
    <xf numFmtId="0" fontId="10" fillId="0" borderId="7" xfId="0" applyFont="1" applyFill="1" applyBorder="1" applyAlignment="1" applyProtection="1">
      <alignment horizontal="left" vertical="center" wrapText="1"/>
    </xf>
    <xf numFmtId="0" fontId="11" fillId="0" borderId="6" xfId="0" applyFont="1" applyBorder="1" applyAlignment="1" applyProtection="1">
      <alignment horizontal="center" vertical="center" wrapText="1"/>
    </xf>
    <xf numFmtId="0" fontId="11" fillId="0" borderId="8" xfId="0" applyFont="1" applyBorder="1" applyAlignment="1" applyProtection="1">
      <alignment horizontal="center" vertical="center" wrapText="1"/>
    </xf>
    <xf numFmtId="0" fontId="11" fillId="0" borderId="8" xfId="0" applyFont="1" applyBorder="1" applyAlignment="1" applyProtection="1">
      <alignment horizontal="center" vertical="center"/>
    </xf>
    <xf numFmtId="0" fontId="12" fillId="3" borderId="8" xfId="0" applyFont="1" applyFill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164" fontId="11" fillId="0" borderId="8" xfId="0" applyNumberFormat="1" applyFont="1" applyFill="1" applyBorder="1" applyAlignment="1" applyProtection="1">
      <alignment horizontal="center" vertical="center"/>
      <protection locked="0"/>
    </xf>
    <xf numFmtId="8" fontId="11" fillId="0" borderId="8" xfId="0" applyNumberFormat="1" applyFont="1" applyFill="1" applyBorder="1" applyAlignment="1" applyProtection="1">
      <alignment horizontal="center" vertical="center"/>
      <protection locked="0"/>
    </xf>
    <xf numFmtId="8" fontId="11" fillId="0" borderId="9" xfId="0" applyNumberFormat="1" applyFont="1" applyFill="1" applyBorder="1" applyAlignment="1" applyProtection="1">
      <alignment horizontal="center" vertical="center"/>
      <protection locked="0"/>
    </xf>
    <xf numFmtId="164" fontId="11" fillId="0" borderId="10" xfId="0" applyNumberFormat="1" applyFont="1" applyFill="1" applyBorder="1" applyAlignment="1" applyProtection="1">
      <alignment horizontal="center" vertical="center"/>
      <protection locked="0"/>
    </xf>
    <xf numFmtId="8" fontId="11" fillId="0" borderId="10" xfId="0" applyNumberFormat="1" applyFont="1" applyFill="1" applyBorder="1" applyAlignment="1" applyProtection="1">
      <alignment horizontal="center" vertical="center"/>
      <protection locked="0"/>
    </xf>
    <xf numFmtId="8" fontId="11" fillId="0" borderId="11" xfId="0" applyNumberFormat="1" applyFont="1" applyFill="1" applyBorder="1" applyAlignment="1" applyProtection="1">
      <alignment horizontal="center" vertical="center"/>
      <protection locked="0"/>
    </xf>
    <xf numFmtId="164" fontId="11" fillId="0" borderId="12" xfId="0" applyNumberFormat="1" applyFont="1" applyFill="1" applyBorder="1" applyAlignment="1" applyProtection="1">
      <alignment horizontal="center" vertical="center"/>
      <protection locked="0"/>
    </xf>
    <xf numFmtId="8" fontId="11" fillId="0" borderId="12" xfId="0" applyNumberFormat="1" applyFont="1" applyFill="1" applyBorder="1" applyAlignment="1" applyProtection="1">
      <alignment horizontal="center" vertical="center"/>
      <protection locked="0"/>
    </xf>
    <xf numFmtId="8" fontId="11" fillId="0" borderId="13" xfId="0" applyNumberFormat="1" applyFont="1" applyFill="1" applyBorder="1" applyAlignment="1" applyProtection="1">
      <alignment horizontal="center" vertical="center"/>
      <protection locked="0"/>
    </xf>
    <xf numFmtId="164" fontId="11" fillId="0" borderId="14" xfId="0" applyNumberFormat="1" applyFont="1" applyFill="1" applyBorder="1" applyAlignment="1" applyProtection="1">
      <alignment horizontal="center" vertical="center"/>
      <protection locked="0"/>
    </xf>
    <xf numFmtId="8" fontId="11" fillId="0" borderId="14" xfId="0" applyNumberFormat="1" applyFont="1" applyFill="1" applyBorder="1" applyAlignment="1" applyProtection="1">
      <alignment horizontal="center" vertical="center"/>
      <protection locked="0"/>
    </xf>
    <xf numFmtId="8" fontId="11" fillId="0" borderId="15" xfId="0" applyNumberFormat="1" applyFont="1" applyFill="1" applyBorder="1" applyAlignment="1" applyProtection="1">
      <alignment horizontal="center" vertical="center"/>
      <protection locked="0"/>
    </xf>
    <xf numFmtId="164" fontId="11" fillId="0" borderId="1" xfId="0" applyNumberFormat="1" applyFont="1" applyFill="1" applyBorder="1" applyAlignment="1" applyProtection="1">
      <alignment horizontal="center" vertical="center"/>
      <protection locked="0"/>
    </xf>
    <xf numFmtId="8" fontId="11" fillId="0" borderId="1" xfId="0" applyNumberFormat="1" applyFont="1" applyFill="1" applyBorder="1" applyAlignment="1" applyProtection="1">
      <alignment horizontal="center" vertical="center"/>
      <protection locked="0"/>
    </xf>
    <xf numFmtId="8" fontId="11" fillId="0" borderId="16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center" wrapText="1"/>
    </xf>
    <xf numFmtId="8" fontId="12" fillId="3" borderId="8" xfId="0" applyNumberFormat="1" applyFont="1" applyFill="1" applyBorder="1" applyAlignment="1" applyProtection="1">
      <alignment horizontal="center" vertical="center"/>
    </xf>
    <xf numFmtId="8" fontId="12" fillId="3" borderId="10" xfId="0" applyNumberFormat="1" applyFont="1" applyFill="1" applyBorder="1" applyAlignment="1" applyProtection="1">
      <alignment horizontal="center" vertical="center"/>
    </xf>
    <xf numFmtId="8" fontId="12" fillId="3" borderId="12" xfId="0" applyNumberFormat="1" applyFont="1" applyFill="1" applyBorder="1" applyAlignment="1" applyProtection="1">
      <alignment horizontal="center" vertical="center"/>
    </xf>
    <xf numFmtId="8" fontId="12" fillId="3" borderId="14" xfId="0" applyNumberFormat="1" applyFont="1" applyFill="1" applyBorder="1" applyAlignment="1" applyProtection="1">
      <alignment horizontal="center" vertical="center"/>
    </xf>
    <xf numFmtId="8" fontId="12" fillId="3" borderId="1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tabSelected="1" zoomScale="98" zoomScaleNormal="98" workbookViewId="0">
      <selection activeCell="B3" sqref="B3"/>
    </sheetView>
  </sheetViews>
  <sheetFormatPr baseColWidth="10" defaultRowHeight="14.25" x14ac:dyDescent="0.2"/>
  <cols>
    <col min="1" max="1" width="61.7109375" style="2" customWidth="1"/>
    <col min="2" max="2" width="14.140625" style="2" customWidth="1"/>
    <col min="3" max="3" width="16.7109375" style="2" bestFit="1" customWidth="1"/>
    <col min="4" max="5" width="14.140625" style="2" customWidth="1"/>
    <col min="6" max="6" width="12" style="2" bestFit="1" customWidth="1"/>
    <col min="7" max="7" width="12.28515625" style="2" bestFit="1" customWidth="1"/>
    <col min="8" max="8" width="11.42578125" style="2"/>
    <col min="9" max="10" width="12.42578125" style="2" customWidth="1"/>
    <col min="11" max="16384" width="11.42578125" style="2"/>
  </cols>
  <sheetData>
    <row r="1" spans="1:9" ht="75.75" customHeight="1" x14ac:dyDescent="0.2">
      <c r="A1" s="34" t="s">
        <v>0</v>
      </c>
      <c r="B1" s="34"/>
      <c r="C1" s="34"/>
      <c r="D1" s="34"/>
      <c r="E1" s="34"/>
      <c r="F1" s="34"/>
      <c r="G1" s="34"/>
      <c r="H1" s="4"/>
      <c r="I1" s="4"/>
    </row>
    <row r="2" spans="1:9" ht="15" x14ac:dyDescent="0.25">
      <c r="A2" s="1" t="s">
        <v>29</v>
      </c>
      <c r="B2" s="3">
        <v>1642</v>
      </c>
    </row>
    <row r="3" spans="1:9" ht="15.75" customHeight="1" x14ac:dyDescent="0.2"/>
    <row r="5" spans="1:9" ht="15" customHeight="1" thickBot="1" x14ac:dyDescent="0.3">
      <c r="A5" s="35" t="s">
        <v>28</v>
      </c>
      <c r="B5" s="35"/>
      <c r="C5" s="35"/>
      <c r="D5" s="35"/>
      <c r="E5" s="35"/>
      <c r="F5" s="35"/>
      <c r="G5" s="35"/>
      <c r="H5" s="35"/>
    </row>
    <row r="6" spans="1:9" ht="29.25" thickBot="1" x14ac:dyDescent="0.25">
      <c r="A6" s="8"/>
      <c r="B6" s="13" t="s">
        <v>17</v>
      </c>
      <c r="C6" s="14" t="s">
        <v>18</v>
      </c>
      <c r="D6" s="15" t="s">
        <v>1</v>
      </c>
      <c r="E6" s="15" t="s">
        <v>2</v>
      </c>
      <c r="F6" s="16" t="s">
        <v>3</v>
      </c>
      <c r="G6" s="17" t="s">
        <v>8</v>
      </c>
      <c r="H6" s="17" t="s">
        <v>6</v>
      </c>
      <c r="I6" s="18" t="s">
        <v>9</v>
      </c>
    </row>
    <row r="7" spans="1:9" ht="15.75" customHeight="1" thickBot="1" x14ac:dyDescent="0.25">
      <c r="A7" s="9" t="s">
        <v>10</v>
      </c>
      <c r="B7" s="19">
        <v>1.204E-3</v>
      </c>
      <c r="C7" s="19" t="s">
        <v>21</v>
      </c>
      <c r="D7" s="20">
        <v>0.55000000000000004</v>
      </c>
      <c r="E7" s="20">
        <v>2.2200000000000002</v>
      </c>
      <c r="F7" s="36">
        <f>IF($B$2&lt;455,D7,IF($B$2&lt;=1200,$B$2*B7,IF($B$2&lt;=2929,1.44+($B$2-1200)*0.000449,IF($B$2&gt;=2929,E7))))</f>
        <v>1.638458</v>
      </c>
      <c r="G7" s="20">
        <v>2.33</v>
      </c>
      <c r="H7" s="20">
        <f>F7*1.2</f>
        <v>1.9661495999999998</v>
      </c>
      <c r="I7" s="21">
        <f>F7/2</f>
        <v>0.81922899999999998</v>
      </c>
    </row>
    <row r="8" spans="1:9" x14ac:dyDescent="0.2">
      <c r="A8" s="10" t="s">
        <v>5</v>
      </c>
      <c r="B8" s="22">
        <v>3.3700000000000002E-3</v>
      </c>
      <c r="C8" s="22" t="s">
        <v>20</v>
      </c>
      <c r="D8" s="23">
        <v>1.53</v>
      </c>
      <c r="E8" s="23">
        <v>6.12</v>
      </c>
      <c r="F8" s="37">
        <f>IF($B$2&lt;455,D8,IF($B$2&lt;=1200,$B$2*B8,IF($B$2&lt;=2929,4.04+($B$2-1200)*0.001204,IF($B$2&gt;=2929,E8))))</f>
        <v>4.5721679999999996</v>
      </c>
      <c r="G8" s="23">
        <v>6.43</v>
      </c>
      <c r="H8" s="23">
        <f t="shared" ref="H8:H20" si="0">F8*1.2</f>
        <v>5.4866015999999993</v>
      </c>
      <c r="I8" s="24">
        <f t="shared" ref="I8:I20" si="1">F8/2</f>
        <v>2.2860839999999998</v>
      </c>
    </row>
    <row r="9" spans="1:9" ht="15.75" customHeight="1" thickBot="1" x14ac:dyDescent="0.25">
      <c r="A9" s="11" t="s">
        <v>4</v>
      </c>
      <c r="B9" s="25">
        <v>2.3770000000000002E-3</v>
      </c>
      <c r="C9" s="25" t="s">
        <v>19</v>
      </c>
      <c r="D9" s="26">
        <v>1.08</v>
      </c>
      <c r="E9" s="26">
        <v>4.07</v>
      </c>
      <c r="F9" s="38">
        <f>IF($B$2&lt;455,D9,IF($B$2&lt;=1200,$B$2*B9,IF($B$2&lt;=2929,2.85+($B$2-1200)*0.000708,IF($B$2&gt;=2929,E9))))</f>
        <v>3.1629360000000002</v>
      </c>
      <c r="G9" s="26">
        <v>4.2699999999999996</v>
      </c>
      <c r="H9" s="26">
        <f t="shared" si="0"/>
        <v>3.7955231999999999</v>
      </c>
      <c r="I9" s="27">
        <f t="shared" si="1"/>
        <v>1.5814680000000001</v>
      </c>
    </row>
    <row r="10" spans="1:9" ht="15" thickBot="1" x14ac:dyDescent="0.25">
      <c r="A10" s="12" t="s">
        <v>11</v>
      </c>
      <c r="B10" s="28">
        <v>1.204E-3</v>
      </c>
      <c r="C10" s="28" t="s">
        <v>21</v>
      </c>
      <c r="D10" s="29">
        <v>0.55000000000000004</v>
      </c>
      <c r="E10" s="29">
        <v>2.2200000000000002</v>
      </c>
      <c r="F10" s="39">
        <f>IF($B$2&lt;455,D10,IF($B$2&lt;=1200,$B$2*B10,IF($B$2&lt;=2929,1.44+($B$2-1200)*0.000449,IF($B$2&gt;=2929,E10))))</f>
        <v>1.638458</v>
      </c>
      <c r="G10" s="29">
        <v>2.33</v>
      </c>
      <c r="H10" s="29">
        <f t="shared" si="0"/>
        <v>1.9661495999999998</v>
      </c>
      <c r="I10" s="30">
        <f t="shared" si="1"/>
        <v>0.81922899999999998</v>
      </c>
    </row>
    <row r="11" spans="1:9" x14ac:dyDescent="0.2">
      <c r="A11" s="5" t="s">
        <v>7</v>
      </c>
      <c r="B11" s="22">
        <v>1.4725E-2</v>
      </c>
      <c r="C11" s="22" t="s">
        <v>22</v>
      </c>
      <c r="D11" s="23">
        <f>6.7+D8</f>
        <v>8.23</v>
      </c>
      <c r="E11" s="23">
        <f>24+E8</f>
        <v>30.12</v>
      </c>
      <c r="F11" s="37">
        <f>(IF($B$2&lt;455,6.7,IF($B$2&lt;=1200,$B$2*B11,IF($B$2&lt;=2929,17.67+($B$2-1200)*0.003667,IF($B$2&gt;=2929,24)))))+F8</f>
        <v>23.862982000000002</v>
      </c>
      <c r="G11" s="23">
        <f>G8+25.2</f>
        <v>31.63</v>
      </c>
      <c r="H11" s="23">
        <f t="shared" si="0"/>
        <v>28.635578400000004</v>
      </c>
      <c r="I11" s="24">
        <f t="shared" si="1"/>
        <v>11.931491000000001</v>
      </c>
    </row>
    <row r="12" spans="1:9" x14ac:dyDescent="0.2">
      <c r="A12" s="6" t="s">
        <v>23</v>
      </c>
      <c r="B12" s="31">
        <v>1.4725E-2</v>
      </c>
      <c r="C12" s="31" t="s">
        <v>22</v>
      </c>
      <c r="D12" s="32">
        <f>6.7+D9</f>
        <v>7.78</v>
      </c>
      <c r="E12" s="32">
        <f>24+E9</f>
        <v>28.07</v>
      </c>
      <c r="F12" s="40">
        <f>(IF($B$2&lt;455,6.7,IF($B$2&lt;=1200,$B$2*B12,IF($B$2&lt;=2929,17.67+($B$2-1200)*0.003667,IF($B$2&gt;=2929,24)))))+F9</f>
        <v>22.453749999999999</v>
      </c>
      <c r="G12" s="32">
        <f>25.2+G9</f>
        <v>29.47</v>
      </c>
      <c r="H12" s="32">
        <f t="shared" si="0"/>
        <v>26.944499999999998</v>
      </c>
      <c r="I12" s="33">
        <f t="shared" si="1"/>
        <v>11.226875</v>
      </c>
    </row>
    <row r="13" spans="1:9" x14ac:dyDescent="0.2">
      <c r="A13" s="6" t="s">
        <v>12</v>
      </c>
      <c r="B13" s="31">
        <v>7.3629999999999998E-3</v>
      </c>
      <c r="C13" s="31" t="s">
        <v>25</v>
      </c>
      <c r="D13" s="32">
        <f>3.35+D8</f>
        <v>4.88</v>
      </c>
      <c r="E13" s="32">
        <f>12+E8</f>
        <v>18.12</v>
      </c>
      <c r="F13" s="40">
        <f>F15+F8</f>
        <v>14.222795999999999</v>
      </c>
      <c r="G13" s="32">
        <f>12.6+G8</f>
        <v>19.03</v>
      </c>
      <c r="H13" s="32">
        <f t="shared" si="0"/>
        <v>17.067355199999998</v>
      </c>
      <c r="I13" s="33">
        <f t="shared" si="1"/>
        <v>7.1113979999999994</v>
      </c>
    </row>
    <row r="14" spans="1:9" x14ac:dyDescent="0.2">
      <c r="A14" s="6" t="s">
        <v>24</v>
      </c>
      <c r="B14" s="31">
        <v>7.3629999999999998E-3</v>
      </c>
      <c r="C14" s="31" t="s">
        <v>25</v>
      </c>
      <c r="D14" s="32">
        <f>3.35+D9</f>
        <v>4.43</v>
      </c>
      <c r="E14" s="32">
        <f>12+E9</f>
        <v>16.07</v>
      </c>
      <c r="F14" s="40">
        <f>F15+F9</f>
        <v>12.813564</v>
      </c>
      <c r="G14" s="32">
        <f>12.6+G9</f>
        <v>16.869999999999997</v>
      </c>
      <c r="H14" s="32">
        <f t="shared" si="0"/>
        <v>15.376276799999999</v>
      </c>
      <c r="I14" s="33">
        <f t="shared" si="1"/>
        <v>6.4067819999999998</v>
      </c>
    </row>
    <row r="15" spans="1:9" ht="15.75" customHeight="1" thickBot="1" x14ac:dyDescent="0.25">
      <c r="A15" s="7" t="s">
        <v>13</v>
      </c>
      <c r="B15" s="25">
        <v>7.3629999999999998E-3</v>
      </c>
      <c r="C15" s="25" t="s">
        <v>25</v>
      </c>
      <c r="D15" s="26">
        <f>3.35</f>
        <v>3.35</v>
      </c>
      <c r="E15" s="26">
        <f>12</f>
        <v>12</v>
      </c>
      <c r="F15" s="38">
        <f>IF($B$2&lt;455,3.35,IF($B$2&lt;=1200,$B$2*B15,IF($B$2&lt;=2929,8.84+($B$2-1200)*0.001834,IF($B$2&gt;=2929,12))))</f>
        <v>9.6506279999999993</v>
      </c>
      <c r="G15" s="26">
        <f>12.6</f>
        <v>12.6</v>
      </c>
      <c r="H15" s="26">
        <f t="shared" si="0"/>
        <v>11.5807536</v>
      </c>
      <c r="I15" s="27">
        <f t="shared" si="1"/>
        <v>4.8253139999999997</v>
      </c>
    </row>
    <row r="16" spans="1:9" ht="15.75" customHeight="1" x14ac:dyDescent="0.2">
      <c r="A16" s="5" t="s">
        <v>14</v>
      </c>
      <c r="B16" s="22">
        <v>1.4725E-2</v>
      </c>
      <c r="C16" s="22" t="s">
        <v>22</v>
      </c>
      <c r="D16" s="23">
        <f>6.7+D8</f>
        <v>8.23</v>
      </c>
      <c r="E16" s="23">
        <f>E20*2+E8</f>
        <v>30.12</v>
      </c>
      <c r="F16" s="37">
        <f>F11</f>
        <v>23.862982000000002</v>
      </c>
      <c r="G16" s="23">
        <f>G8+25.2</f>
        <v>31.63</v>
      </c>
      <c r="H16" s="23">
        <f t="shared" si="0"/>
        <v>28.635578400000004</v>
      </c>
      <c r="I16" s="24">
        <f t="shared" si="1"/>
        <v>11.931491000000001</v>
      </c>
    </row>
    <row r="17" spans="1:9" ht="15.75" customHeight="1" x14ac:dyDescent="0.2">
      <c r="A17" s="6" t="s">
        <v>26</v>
      </c>
      <c r="B17" s="31">
        <v>1.4725E-2</v>
      </c>
      <c r="C17" s="31" t="s">
        <v>22</v>
      </c>
      <c r="D17" s="32">
        <f>6.7+D9</f>
        <v>7.78</v>
      </c>
      <c r="E17" s="32">
        <f>24+E9</f>
        <v>28.07</v>
      </c>
      <c r="F17" s="40">
        <f>F12</f>
        <v>22.453749999999999</v>
      </c>
      <c r="G17" s="32">
        <f>25.2+G9</f>
        <v>29.47</v>
      </c>
      <c r="H17" s="32">
        <f t="shared" si="0"/>
        <v>26.944499999999998</v>
      </c>
      <c r="I17" s="33">
        <f t="shared" si="1"/>
        <v>11.226875</v>
      </c>
    </row>
    <row r="18" spans="1:9" ht="15.75" customHeight="1" x14ac:dyDescent="0.2">
      <c r="A18" s="6" t="s">
        <v>15</v>
      </c>
      <c r="B18" s="31">
        <v>7.3629999999999998E-3</v>
      </c>
      <c r="C18" s="31" t="s">
        <v>25</v>
      </c>
      <c r="D18" s="32">
        <f>3.35+D8</f>
        <v>4.88</v>
      </c>
      <c r="E18" s="32">
        <f>12+E8</f>
        <v>18.12</v>
      </c>
      <c r="F18" s="40">
        <f>F13</f>
        <v>14.222795999999999</v>
      </c>
      <c r="G18" s="32">
        <f>12.6+G8</f>
        <v>19.03</v>
      </c>
      <c r="H18" s="32">
        <f t="shared" si="0"/>
        <v>17.067355199999998</v>
      </c>
      <c r="I18" s="33">
        <f t="shared" si="1"/>
        <v>7.1113979999999994</v>
      </c>
    </row>
    <row r="19" spans="1:9" ht="15.75" customHeight="1" x14ac:dyDescent="0.2">
      <c r="A19" s="6" t="s">
        <v>27</v>
      </c>
      <c r="B19" s="31">
        <v>7.3629999999999998E-3</v>
      </c>
      <c r="C19" s="31" t="s">
        <v>25</v>
      </c>
      <c r="D19" s="32">
        <f>3.35+D9</f>
        <v>4.43</v>
      </c>
      <c r="E19" s="32">
        <f>12+E9</f>
        <v>16.07</v>
      </c>
      <c r="F19" s="40">
        <f>F14</f>
        <v>12.813564</v>
      </c>
      <c r="G19" s="32">
        <f>12.6+G9</f>
        <v>16.869999999999997</v>
      </c>
      <c r="H19" s="32">
        <f t="shared" si="0"/>
        <v>15.376276799999999</v>
      </c>
      <c r="I19" s="33">
        <f t="shared" si="1"/>
        <v>6.4067819999999998</v>
      </c>
    </row>
    <row r="20" spans="1:9" ht="15" thickBot="1" x14ac:dyDescent="0.25">
      <c r="A20" s="7" t="s">
        <v>16</v>
      </c>
      <c r="B20" s="25">
        <v>7.3629999999999998E-3</v>
      </c>
      <c r="C20" s="25" t="s">
        <v>25</v>
      </c>
      <c r="D20" s="26">
        <f>3.35</f>
        <v>3.35</v>
      </c>
      <c r="E20" s="26">
        <f>12</f>
        <v>12</v>
      </c>
      <c r="F20" s="38">
        <f>F15</f>
        <v>9.6506279999999993</v>
      </c>
      <c r="G20" s="26">
        <f>12.6</f>
        <v>12.6</v>
      </c>
      <c r="H20" s="26">
        <f t="shared" si="0"/>
        <v>11.5807536</v>
      </c>
      <c r="I20" s="27">
        <f t="shared" si="1"/>
        <v>4.8253139999999997</v>
      </c>
    </row>
  </sheetData>
  <sheetProtection algorithmName="SHA-512" hashValue="IOk2j1urUO+g5lUflPE9hpZN/87taKzUNjz3QV86g+ClmstssimsVmzWVK8YDGkPsgnYMSOlxGTkXNE5l8/YCw==" saltValue="NdUHxhZCtMY5d3wRPnQdBA==" spinCount="100000" sheet="1" objects="1" scenarios="1"/>
  <mergeCells count="2">
    <mergeCell ref="A1:G1"/>
    <mergeCell ref="A5:H5"/>
  </mergeCells>
  <printOptions horizontalCentered="1" verticalCentered="1"/>
  <pageMargins left="0" right="0" top="0.74803149606299213" bottom="0.74803149606299213" header="0.31496062992125984" footer="0.31496062992125984"/>
  <pageSetup paperSize="9" scale="75" orientation="landscape" r:id="rId1"/>
  <headerFooter>
    <oddHeader>&amp;L&amp;"-,Gras italique"&amp;12SITE OFFICIEL DE LA VILLE DE GARCHES / SIMULATEUR DE TARIFS</oddHeader>
    <oddFooter>&amp;R &amp;D</oddFooter>
  </headerFooter>
  <ignoredErrors>
    <ignoredError sqref="F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ISSY-LES-MOULINEAUX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Service Education</dc:creator>
  <cp:lastModifiedBy>Judith NGUYEN</cp:lastModifiedBy>
  <cp:lastPrinted>2018-08-24T09:33:16Z</cp:lastPrinted>
  <dcterms:created xsi:type="dcterms:W3CDTF">2010-12-13T09:28:29Z</dcterms:created>
  <dcterms:modified xsi:type="dcterms:W3CDTF">2020-09-11T10:05:46Z</dcterms:modified>
</cp:coreProperties>
</file>