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tionEducation\_DossiersCommuns\6. Règlement Intérieur - Simulateur\2021-2022\"/>
    </mc:Choice>
  </mc:AlternateContent>
  <bookViews>
    <workbookView xWindow="0" yWindow="0" windowWidth="28800" windowHeight="1243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9" i="1" l="1"/>
  <c r="D18" i="1"/>
  <c r="E19" i="1"/>
  <c r="E18" i="1"/>
  <c r="E17" i="1"/>
  <c r="E16" i="1"/>
  <c r="D17" i="1"/>
  <c r="D16" i="1"/>
  <c r="D20" i="1"/>
  <c r="B16" i="1"/>
  <c r="F15" i="1"/>
  <c r="F8" i="1"/>
  <c r="F13" i="1"/>
  <c r="G15" i="1"/>
  <c r="G14" i="1"/>
  <c r="G13" i="1"/>
  <c r="F9" i="1"/>
  <c r="F14" i="1"/>
  <c r="E13" i="1"/>
  <c r="E14" i="1"/>
  <c r="D14" i="1"/>
  <c r="D13" i="1"/>
  <c r="G12" i="1"/>
  <c r="F12" i="1"/>
  <c r="E12" i="1"/>
  <c r="B11" i="1"/>
  <c r="G11" i="1"/>
  <c r="F11" i="1"/>
  <c r="E11" i="1"/>
  <c r="F7" i="1"/>
  <c r="F20" i="1"/>
  <c r="I20" i="1"/>
  <c r="H20" i="1"/>
  <c r="F19" i="1"/>
  <c r="I19" i="1"/>
  <c r="H19" i="1"/>
  <c r="F18" i="1"/>
  <c r="I18" i="1"/>
  <c r="H18" i="1"/>
  <c r="F17" i="1"/>
  <c r="I17" i="1"/>
  <c r="H17" i="1"/>
  <c r="F16" i="1"/>
  <c r="I16" i="1"/>
  <c r="H16" i="1"/>
  <c r="I15" i="1"/>
  <c r="H15" i="1"/>
  <c r="D15" i="1"/>
  <c r="I14" i="1"/>
  <c r="H14" i="1"/>
  <c r="I13" i="1"/>
  <c r="H13" i="1"/>
  <c r="I12" i="1"/>
  <c r="H12" i="1"/>
  <c r="D12" i="1"/>
  <c r="I11" i="1"/>
  <c r="H11" i="1"/>
  <c r="D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<sst xmlns="http://schemas.openxmlformats.org/spreadsheetml/2006/main" count="39" uniqueCount="30">
  <si>
    <r>
      <rPr>
        <b/>
        <sz val="12"/>
        <color indexed="30"/>
        <rFont val="Arial"/>
        <family val="2"/>
      </rPr>
      <t>Pour calculer les prix qui vous seront appliquables</t>
    </r>
    <r>
      <rPr>
        <b/>
        <sz val="10"/>
        <rFont val="Arial"/>
        <family val="2"/>
      </rPr>
      <t>, il vous faut connaître votre quotient familial.</t>
    </r>
    <r>
      <rPr>
        <b/>
        <i/>
        <sz val="10"/>
        <rFont val="Arial"/>
        <family val="2"/>
      </rPr>
      <t/>
    </r>
  </si>
  <si>
    <t>Tarifs des prestations périscolaires et extrascolaires</t>
  </si>
  <si>
    <t>Taux d'effort
QF &lt; 1200</t>
  </si>
  <si>
    <t>Taux d'effort
QF &gt; 1200</t>
  </si>
  <si>
    <t>Tarif plancher</t>
  </si>
  <si>
    <t>Tarif plafond</t>
  </si>
  <si>
    <t>Votre Tarif</t>
  </si>
  <si>
    <t>Tarif hors commune</t>
  </si>
  <si>
    <t>Présence non prévue</t>
  </si>
  <si>
    <t>Annulation hors délai</t>
  </si>
  <si>
    <t>Accueil de loisirs matin</t>
  </si>
  <si>
    <t>1,48 € + 0,0468%</t>
  </si>
  <si>
    <t>Restauration scolaire</t>
  </si>
  <si>
    <t>4,16 € + 0,1237%</t>
  </si>
  <si>
    <t>PAI (projet d'accueil individualisé)</t>
  </si>
  <si>
    <t>Accueil de loisirs soir (tarif horaire)</t>
  </si>
  <si>
    <t>Accueil de loisirs du mercredi journée / Repas inclus</t>
  </si>
  <si>
    <t>Accueil de loisirs du mercredi journée / PAI inclus</t>
  </si>
  <si>
    <t>Accueil de loisirs du mercredi 1/2 journée / Repas inclus</t>
  </si>
  <si>
    <t>Accueil de loisirs du mercredi 1/2 journée / PAI inclus</t>
  </si>
  <si>
    <t>Accueil de loisirs du mercredi 1/2 journée sans repas</t>
  </si>
  <si>
    <t>Accueil de loisirs vacances journée / Repas inclus</t>
  </si>
  <si>
    <t>Accueil de loisirs vacances journée / PAI inclus</t>
  </si>
  <si>
    <t>Accueil de loisirs vacances 1/2 journée / Repas inclus</t>
  </si>
  <si>
    <t>Accueil de loisirs vacances 1/2 journée / PAI inclus</t>
  </si>
  <si>
    <t>Accueil de loisirs vacances 1/2 journée sans repas</t>
  </si>
  <si>
    <t>2,96 € + 0,0936%</t>
  </si>
  <si>
    <t>18,20 € + 0,3770%</t>
  </si>
  <si>
    <t>9,10 € + 0,1885%</t>
  </si>
  <si>
    <r>
      <t>M</t>
    </r>
    <r>
      <rPr>
        <b/>
        <sz val="11"/>
        <color indexed="12"/>
        <rFont val="Arial"/>
        <family val="2"/>
      </rPr>
      <t xml:space="preserve">on quotient familial pour l'année 2021/2022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</si>
</sst>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000%"/>
  </numFmts>
  <fonts count="14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b/>
      <i/>
      <sz val="10"/>
      <color rgb="FF0070C0"/>
      <name val="Arial"/>
      <family val="2"/>
    </font>
    <font>
      <b/>
      <sz val="11"/>
      <color rgb="FF0033CC"/>
      <name val="Arial"/>
      <family val="2"/>
    </font>
    <font>
      <b/>
      <sz val="11"/>
      <color indexed="12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 applyProtection="1">
      <alignment vertical="center" wrapText="1"/>
    </xf>
    <xf numFmtId="0" fontId="5" fillId="0" borderId="0" xfId="0" applyFont="1" applyProtection="1"/>
    <xf numFmtId="0" fontId="7" fillId="2" borderId="1" xfId="0" applyFont="1" applyFill="1" applyBorder="1" applyProtection="1">
      <protection locked="0"/>
    </xf>
    <xf numFmtId="0" fontId="8" fillId="0" borderId="0" xfId="0" applyFont="1" applyProtection="1"/>
    <xf numFmtId="0" fontId="10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left" vertical="center"/>
    </xf>
    <xf numFmtId="164" fontId="11" fillId="0" borderId="4" xfId="0" applyNumberFormat="1" applyFont="1" applyFill="1" applyBorder="1" applyAlignment="1" applyProtection="1">
      <alignment horizontal="center" vertical="center"/>
      <protection locked="0"/>
    </xf>
    <xf numFmtId="8" fontId="11" fillId="0" borderId="4" xfId="0" applyNumberFormat="1" applyFont="1" applyFill="1" applyBorder="1" applyAlignment="1" applyProtection="1">
      <alignment horizontal="center" vertical="center"/>
      <protection locked="0"/>
    </xf>
    <xf numFmtId="8" fontId="12" fillId="3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/>
    </xf>
    <xf numFmtId="164" fontId="11" fillId="0" borderId="6" xfId="0" applyNumberFormat="1" applyFont="1" applyFill="1" applyBorder="1" applyAlignment="1" applyProtection="1">
      <alignment horizontal="center" vertical="center"/>
      <protection locked="0"/>
    </xf>
    <xf numFmtId="8" fontId="11" fillId="0" borderId="6" xfId="0" applyNumberFormat="1" applyFont="1" applyFill="1" applyBorder="1" applyAlignment="1" applyProtection="1">
      <alignment horizontal="center" vertical="center"/>
      <protection locked="0"/>
    </xf>
    <xf numFmtId="8" fontId="12" fillId="3" borderId="6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</xf>
    <xf numFmtId="164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1" fillId="0" borderId="8" xfId="0" applyNumberFormat="1" applyFont="1" applyFill="1" applyBorder="1" applyAlignment="1" applyProtection="1">
      <alignment horizontal="center" vertical="center"/>
      <protection locked="0"/>
    </xf>
    <xf numFmtId="8" fontId="12" fillId="3" borderId="8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left" vertical="center" wrapText="1"/>
    </xf>
    <xf numFmtId="8" fontId="11" fillId="0" borderId="10" xfId="0" applyNumberFormat="1" applyFont="1" applyFill="1" applyBorder="1" applyAlignment="1" applyProtection="1">
      <alignment horizontal="center" vertical="center"/>
      <protection locked="0"/>
    </xf>
    <xf numFmtId="8" fontId="12" fillId="3" borderId="10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1" fillId="0" borderId="1" xfId="0" applyNumberFormat="1" applyFont="1" applyFill="1" applyBorder="1" applyAlignment="1" applyProtection="1">
      <alignment horizontal="center" vertical="center"/>
      <protection locked="0"/>
    </xf>
    <xf numFmtId="8" fontId="12" fillId="3" borderId="1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4" sqref="M4"/>
    </sheetView>
  </sheetViews>
  <sheetFormatPr baseColWidth="10" defaultRowHeight="14.4" x14ac:dyDescent="0.3"/>
  <cols>
    <col min="1" max="1" width="47.6640625" bestFit="1" customWidth="1"/>
    <col min="2" max="2" width="10.88671875" bestFit="1" customWidth="1"/>
    <col min="3" max="3" width="16.88671875" bestFit="1" customWidth="1"/>
    <col min="4" max="4" width="12" bestFit="1" customWidth="1"/>
    <col min="5" max="5" width="10.88671875" bestFit="1" customWidth="1"/>
    <col min="6" max="6" width="10.5546875" bestFit="1" customWidth="1"/>
    <col min="7" max="7" width="10.44140625" bestFit="1" customWidth="1"/>
    <col min="8" max="8" width="11.44140625" customWidth="1"/>
    <col min="9" max="9" width="11" customWidth="1"/>
  </cols>
  <sheetData>
    <row r="1" spans="1:9" x14ac:dyDescent="0.3">
      <c r="A1" s="33" t="s">
        <v>0</v>
      </c>
      <c r="B1" s="33"/>
      <c r="C1" s="33"/>
      <c r="D1" s="33"/>
      <c r="E1" s="33"/>
      <c r="F1" s="33"/>
      <c r="G1" s="33"/>
      <c r="H1" s="1"/>
      <c r="I1" s="1"/>
    </row>
    <row r="2" spans="1:9" x14ac:dyDescent="0.3">
      <c r="A2" s="2" t="s">
        <v>29</v>
      </c>
      <c r="B2" s="3">
        <v>914</v>
      </c>
      <c r="C2" s="4"/>
      <c r="D2" s="4"/>
      <c r="E2" s="4"/>
      <c r="F2" s="4"/>
      <c r="G2" s="4"/>
      <c r="H2" s="4"/>
      <c r="I2" s="4"/>
    </row>
    <row r="3" spans="1:9" x14ac:dyDescent="0.3">
      <c r="A3" s="4"/>
      <c r="B3" s="4"/>
      <c r="C3" s="4"/>
      <c r="D3" s="4"/>
      <c r="E3" s="4"/>
      <c r="F3" s="4"/>
      <c r="G3" s="4"/>
      <c r="H3" s="4"/>
      <c r="I3" s="4"/>
    </row>
    <row r="4" spans="1:9" x14ac:dyDescent="0.3">
      <c r="A4" s="4"/>
      <c r="B4" s="4"/>
      <c r="C4" s="4"/>
      <c r="D4" s="4"/>
      <c r="E4" s="4"/>
      <c r="F4" s="4"/>
      <c r="G4" s="4"/>
      <c r="H4" s="4"/>
      <c r="I4" s="4"/>
    </row>
    <row r="5" spans="1:9" ht="15" thickBo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4"/>
    </row>
    <row r="6" spans="1:9" ht="28.2" thickBot="1" x14ac:dyDescent="0.35">
      <c r="A6" s="5"/>
      <c r="B6" s="6" t="s">
        <v>2</v>
      </c>
      <c r="C6" s="7" t="s">
        <v>3</v>
      </c>
      <c r="D6" s="8" t="s">
        <v>4</v>
      </c>
      <c r="E6" s="8" t="s">
        <v>5</v>
      </c>
      <c r="F6" s="9" t="s">
        <v>6</v>
      </c>
      <c r="G6" s="10" t="s">
        <v>7</v>
      </c>
      <c r="H6" s="32" t="s">
        <v>8</v>
      </c>
      <c r="I6" s="32" t="s">
        <v>9</v>
      </c>
    </row>
    <row r="7" spans="1:9" ht="15" thickBot="1" x14ac:dyDescent="0.35">
      <c r="A7" s="11" t="s">
        <v>10</v>
      </c>
      <c r="B7" s="12">
        <v>1.2329999999999999E-3</v>
      </c>
      <c r="C7" s="12" t="s">
        <v>11</v>
      </c>
      <c r="D7" s="13">
        <v>0.55000000000000004</v>
      </c>
      <c r="E7" s="13">
        <v>2.29</v>
      </c>
      <c r="F7" s="14">
        <f>IF($B$2&lt;455,D7,IF($B$2&lt;=1200,$B$2*B7,IF($B$2&lt;=2929,1.48+($B$2-1200)*0.000468,IF($B$2&gt;=2929,E7))))</f>
        <v>1.126962</v>
      </c>
      <c r="G7" s="13">
        <v>2.4</v>
      </c>
      <c r="H7" s="14">
        <f>F7*1.2</f>
        <v>1.3523544000000001</v>
      </c>
      <c r="I7" s="14">
        <f>F7/2</f>
        <v>0.56348100000000001</v>
      </c>
    </row>
    <row r="8" spans="1:9" x14ac:dyDescent="0.3">
      <c r="A8" s="15" t="s">
        <v>12</v>
      </c>
      <c r="B8" s="16">
        <v>3.4659999999999999E-3</v>
      </c>
      <c r="C8" s="16" t="s">
        <v>13</v>
      </c>
      <c r="D8" s="17">
        <v>1.53</v>
      </c>
      <c r="E8" s="17">
        <v>6.3</v>
      </c>
      <c r="F8" s="18">
        <f>IF($B$2&lt;455,D8,IF($B$2&lt;=1200,$B$2*B8,IF($B$2&lt;=2929,4.16+($B$2-1200)*0.001237,IF($B$2&gt;=2929,E8))))</f>
        <v>3.1679239999999997</v>
      </c>
      <c r="G8" s="17">
        <v>6.62</v>
      </c>
      <c r="H8" s="18">
        <f t="shared" ref="H8:H20" si="0">F8*1.2</f>
        <v>3.8015087999999997</v>
      </c>
      <c r="I8" s="18">
        <f t="shared" ref="I8:I20" si="1">F8/2</f>
        <v>1.5839619999999999</v>
      </c>
    </row>
    <row r="9" spans="1:9" ht="15" thickBot="1" x14ac:dyDescent="0.35">
      <c r="A9" s="19" t="s">
        <v>14</v>
      </c>
      <c r="B9" s="20">
        <v>2.4659999999999999E-3</v>
      </c>
      <c r="C9" s="20" t="s">
        <v>26</v>
      </c>
      <c r="D9" s="21">
        <v>1.1000000000000001</v>
      </c>
      <c r="E9" s="21">
        <v>4.58</v>
      </c>
      <c r="F9" s="22">
        <f>IF($B$2&lt;455,D9,IF($B$2&lt;=1200,$B$2*B9,IF($B$2&lt;=2929,2.96+($B$2-1200)*0.000936,IF($B$2&gt;=2929,E9))))</f>
        <v>2.253924</v>
      </c>
      <c r="G9" s="21">
        <v>4.8</v>
      </c>
      <c r="H9" s="22">
        <f t="shared" si="0"/>
        <v>2.7047088000000001</v>
      </c>
      <c r="I9" s="22">
        <f t="shared" si="1"/>
        <v>1.126962</v>
      </c>
    </row>
    <row r="10" spans="1:9" ht="15" thickBot="1" x14ac:dyDescent="0.35">
      <c r="A10" s="23" t="s">
        <v>15</v>
      </c>
      <c r="B10" s="12">
        <v>1.2329999999999999E-3</v>
      </c>
      <c r="C10" s="12" t="s">
        <v>11</v>
      </c>
      <c r="D10" s="13">
        <v>0.55000000000000004</v>
      </c>
      <c r="E10" s="13">
        <v>2.29</v>
      </c>
      <c r="F10" s="25">
        <f>IF($B$2&lt;455,D10,IF($B$2&lt;=1200,$B$2*B10,IF($B$2&lt;=2929,1.48+($B$2-1200)*0.000468,IF($B$2&gt;=2929,E10))))</f>
        <v>1.126962</v>
      </c>
      <c r="G10" s="24">
        <v>2.4</v>
      </c>
      <c r="H10" s="25">
        <f t="shared" si="0"/>
        <v>1.3523544000000001</v>
      </c>
      <c r="I10" s="25">
        <f t="shared" si="1"/>
        <v>0.56348100000000001</v>
      </c>
    </row>
    <row r="11" spans="1:9" x14ac:dyDescent="0.3">
      <c r="A11" s="26" t="s">
        <v>16</v>
      </c>
      <c r="B11" s="16">
        <f>1.5166%</f>
        <v>1.5165999999999999E-2</v>
      </c>
      <c r="C11" s="16" t="s">
        <v>27</v>
      </c>
      <c r="D11" s="17">
        <f>6.7+D8</f>
        <v>8.23</v>
      </c>
      <c r="E11" s="17">
        <f>24.72+E8</f>
        <v>31.02</v>
      </c>
      <c r="F11" s="18">
        <f>(IF($B$2&lt;455,6.7,IF($B$2&lt;=1200,$B$2*B11,IF($B$2&lt;=2929,18.2+($B$2-1200)*0.00377,IF($B$2&gt;=2929,24.72)))))+F8</f>
        <v>17.029647999999998</v>
      </c>
      <c r="G11" s="17">
        <f>G8+25.96</f>
        <v>32.58</v>
      </c>
      <c r="H11" s="18">
        <f t="shared" si="0"/>
        <v>20.435577599999998</v>
      </c>
      <c r="I11" s="18">
        <f t="shared" si="1"/>
        <v>8.5148239999999991</v>
      </c>
    </row>
    <row r="12" spans="1:9" x14ac:dyDescent="0.3">
      <c r="A12" s="27" t="s">
        <v>17</v>
      </c>
      <c r="B12" s="28">
        <v>1.5166000000000001E-2</v>
      </c>
      <c r="C12" s="28" t="s">
        <v>27</v>
      </c>
      <c r="D12" s="29">
        <f>6.7+D9</f>
        <v>7.8000000000000007</v>
      </c>
      <c r="E12" s="29">
        <f>24.72+E9</f>
        <v>29.299999999999997</v>
      </c>
      <c r="F12" s="30">
        <f>(IF($B$2&lt;455,6.7,IF($B$2&lt;=1200,$B$2*B12,IF($B$2&lt;=2929,18.2+($B$2-1200)*0.00377,IF($B$2&gt;=2929,24.72)))))+F9</f>
        <v>16.115648</v>
      </c>
      <c r="G12" s="29">
        <f>25.96+G9</f>
        <v>30.76</v>
      </c>
      <c r="H12" s="30">
        <f t="shared" si="0"/>
        <v>19.3387776</v>
      </c>
      <c r="I12" s="30">
        <f t="shared" si="1"/>
        <v>8.0578240000000001</v>
      </c>
    </row>
    <row r="13" spans="1:9" x14ac:dyDescent="0.3">
      <c r="A13" s="27" t="s">
        <v>18</v>
      </c>
      <c r="B13" s="28">
        <v>7.5830000000000003E-3</v>
      </c>
      <c r="C13" s="28" t="s">
        <v>28</v>
      </c>
      <c r="D13" s="29">
        <f>3.35+D8</f>
        <v>4.88</v>
      </c>
      <c r="E13" s="29">
        <f>12.36+E8</f>
        <v>18.66</v>
      </c>
      <c r="F13" s="30">
        <f>F15+F8</f>
        <v>10.098786</v>
      </c>
      <c r="G13" s="29">
        <f>12.98+G8</f>
        <v>19.600000000000001</v>
      </c>
      <c r="H13" s="30">
        <f t="shared" si="0"/>
        <v>12.1185432</v>
      </c>
      <c r="I13" s="30">
        <f t="shared" si="1"/>
        <v>5.0493930000000002</v>
      </c>
    </row>
    <row r="14" spans="1:9" x14ac:dyDescent="0.3">
      <c r="A14" s="27" t="s">
        <v>19</v>
      </c>
      <c r="B14" s="28">
        <v>7.5830000000000003E-3</v>
      </c>
      <c r="C14" s="28" t="s">
        <v>28</v>
      </c>
      <c r="D14" s="29">
        <f>3.35+D9</f>
        <v>4.45</v>
      </c>
      <c r="E14" s="29">
        <f>12.36+E9</f>
        <v>16.939999999999998</v>
      </c>
      <c r="F14" s="30">
        <f>F15+F9</f>
        <v>9.1847860000000008</v>
      </c>
      <c r="G14" s="29">
        <f>12.98+G9</f>
        <v>17.78</v>
      </c>
      <c r="H14" s="30">
        <f t="shared" si="0"/>
        <v>11.021743200000001</v>
      </c>
      <c r="I14" s="30">
        <f t="shared" si="1"/>
        <v>4.5923930000000004</v>
      </c>
    </row>
    <row r="15" spans="1:9" ht="15" thickBot="1" x14ac:dyDescent="0.35">
      <c r="A15" s="31" t="s">
        <v>20</v>
      </c>
      <c r="B15" s="28">
        <v>7.5830000000000003E-3</v>
      </c>
      <c r="C15" s="28" t="s">
        <v>28</v>
      </c>
      <c r="D15" s="21">
        <f>3.35</f>
        <v>3.35</v>
      </c>
      <c r="E15" s="21">
        <v>12.36</v>
      </c>
      <c r="F15" s="22">
        <f>IF($B$2&lt;455,3.35,IF($B$2&lt;=1200,$B$2*B15,IF($B$2&lt;=2929,9.1+($B$2-1200)*0.001885,IF($B$2&gt;=2929,12.36))))</f>
        <v>6.9308620000000003</v>
      </c>
      <c r="G15" s="21">
        <f>12.98</f>
        <v>12.98</v>
      </c>
      <c r="H15" s="22">
        <f t="shared" si="0"/>
        <v>8.3170344000000007</v>
      </c>
      <c r="I15" s="22">
        <f t="shared" si="1"/>
        <v>3.4654310000000002</v>
      </c>
    </row>
    <row r="16" spans="1:9" x14ac:dyDescent="0.3">
      <c r="A16" s="26" t="s">
        <v>21</v>
      </c>
      <c r="B16" s="16">
        <f>1.5166%</f>
        <v>1.5165999999999999E-2</v>
      </c>
      <c r="C16" s="16" t="s">
        <v>27</v>
      </c>
      <c r="D16" s="17">
        <f>6.7+D8</f>
        <v>8.23</v>
      </c>
      <c r="E16" s="17">
        <f>24.72+E8</f>
        <v>31.02</v>
      </c>
      <c r="F16" s="18">
        <f>F11</f>
        <v>17.029647999999998</v>
      </c>
      <c r="G16" s="17">
        <v>32.58</v>
      </c>
      <c r="H16" s="18">
        <f t="shared" si="0"/>
        <v>20.435577599999998</v>
      </c>
      <c r="I16" s="18">
        <f t="shared" si="1"/>
        <v>8.5148239999999991</v>
      </c>
    </row>
    <row r="17" spans="1:9" x14ac:dyDescent="0.3">
      <c r="A17" s="27" t="s">
        <v>22</v>
      </c>
      <c r="B17" s="28">
        <v>1.5166000000000001E-2</v>
      </c>
      <c r="C17" s="28" t="s">
        <v>27</v>
      </c>
      <c r="D17" s="29">
        <f>6.7+D9</f>
        <v>7.8000000000000007</v>
      </c>
      <c r="E17" s="29">
        <f>24.72+E9</f>
        <v>29.299999999999997</v>
      </c>
      <c r="F17" s="30">
        <f>F12</f>
        <v>16.115648</v>
      </c>
      <c r="G17" s="29">
        <v>30.76</v>
      </c>
      <c r="H17" s="30">
        <f t="shared" si="0"/>
        <v>19.3387776</v>
      </c>
      <c r="I17" s="30">
        <f t="shared" si="1"/>
        <v>8.0578240000000001</v>
      </c>
    </row>
    <row r="18" spans="1:9" x14ac:dyDescent="0.3">
      <c r="A18" s="27" t="s">
        <v>23</v>
      </c>
      <c r="B18" s="28">
        <v>7.5830000000000003E-3</v>
      </c>
      <c r="C18" s="28" t="s">
        <v>28</v>
      </c>
      <c r="D18" s="29">
        <f>3.35+D8</f>
        <v>4.88</v>
      </c>
      <c r="E18" s="29">
        <f>12.36+E8</f>
        <v>18.66</v>
      </c>
      <c r="F18" s="30">
        <f>F13</f>
        <v>10.098786</v>
      </c>
      <c r="G18" s="29">
        <v>19.600000000000001</v>
      </c>
      <c r="H18" s="30">
        <f t="shared" si="0"/>
        <v>12.1185432</v>
      </c>
      <c r="I18" s="30">
        <f t="shared" si="1"/>
        <v>5.0493930000000002</v>
      </c>
    </row>
    <row r="19" spans="1:9" x14ac:dyDescent="0.3">
      <c r="A19" s="27" t="s">
        <v>24</v>
      </c>
      <c r="B19" s="28">
        <v>7.5830000000000003E-3</v>
      </c>
      <c r="C19" s="28" t="s">
        <v>28</v>
      </c>
      <c r="D19" s="29">
        <f>3.35+D9</f>
        <v>4.45</v>
      </c>
      <c r="E19" s="29">
        <f>12.36+E9</f>
        <v>16.939999999999998</v>
      </c>
      <c r="F19" s="30">
        <f>F14</f>
        <v>9.1847860000000008</v>
      </c>
      <c r="G19" s="29">
        <v>17.78</v>
      </c>
      <c r="H19" s="30">
        <f t="shared" si="0"/>
        <v>11.021743200000001</v>
      </c>
      <c r="I19" s="30">
        <f t="shared" si="1"/>
        <v>4.5923930000000004</v>
      </c>
    </row>
    <row r="20" spans="1:9" ht="15" thickBot="1" x14ac:dyDescent="0.35">
      <c r="A20" s="31" t="s">
        <v>25</v>
      </c>
      <c r="B20" s="28">
        <v>7.5830000000000003E-3</v>
      </c>
      <c r="C20" s="28" t="s">
        <v>28</v>
      </c>
      <c r="D20" s="21">
        <f>3.35</f>
        <v>3.35</v>
      </c>
      <c r="E20" s="21">
        <v>12.36</v>
      </c>
      <c r="F20" s="22">
        <f>F15</f>
        <v>6.9308620000000003</v>
      </c>
      <c r="G20" s="21">
        <v>12.98</v>
      </c>
      <c r="H20" s="22">
        <f t="shared" si="0"/>
        <v>8.3170344000000007</v>
      </c>
      <c r="I20" s="22">
        <f t="shared" si="1"/>
        <v>3.4654310000000002</v>
      </c>
    </row>
    <row r="21" spans="1:9" x14ac:dyDescent="0.3">
      <c r="A21" s="4"/>
      <c r="B21" s="4"/>
      <c r="C21" s="4"/>
      <c r="D21" s="4"/>
      <c r="E21" s="4"/>
      <c r="F21" s="4"/>
      <c r="G21" s="4"/>
      <c r="H21" s="4"/>
      <c r="I21" s="4"/>
    </row>
  </sheetData>
  <mergeCells count="2">
    <mergeCell ref="A1:G1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CONTANT</dc:creator>
  <cp:lastModifiedBy>CHAMAM</cp:lastModifiedBy>
  <dcterms:created xsi:type="dcterms:W3CDTF">2020-12-28T09:43:39Z</dcterms:created>
  <dcterms:modified xsi:type="dcterms:W3CDTF">2021-10-06T12:36:57Z</dcterms:modified>
</cp:coreProperties>
</file>